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c-my.sharepoint.com/personal/mark_matias1_ucalgary_ca/Documents/Desktop/Milestone Forms/"/>
    </mc:Choice>
  </mc:AlternateContent>
  <xr:revisionPtr revIDLastSave="178" documentId="13_ncr:1_{B22A0F00-B567-45F7-8FB6-933D56039309}" xr6:coauthVersionLast="47" xr6:coauthVersionMax="47" xr10:uidLastSave="{0BBA1CF3-0B40-4F1D-A39D-4CB5CFF65955}"/>
  <workbookProtection workbookAlgorithmName="SHA-512" workbookHashValue="PYr2dKxOZP5VvCNYvnp02Yi8Mvvx4b48wc5GLzbTFgNxV5T+6tOj0xCMY72lzGI4d2YeAJu3JKKoVbPyLIZJeA==" workbookSaltValue="F9t0jxs24SMfPGfOVyweCw==" workbookSpinCount="100000" lockStructure="1"/>
  <bookViews>
    <workbookView xWindow="-120" yWindow="-120" windowWidth="29040" windowHeight="15840" xr2:uid="{FA93E69F-98D3-4421-B644-0F289555967D}"/>
  </bookViews>
  <sheets>
    <sheet name="CDN" sheetId="1" r:id="rId1"/>
    <sheet name="INT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9" i="2"/>
  <c r="I9" i="1"/>
  <c r="I15" i="1"/>
  <c r="I14" i="2"/>
  <c r="H15" i="2"/>
  <c r="H14" i="2"/>
  <c r="H13" i="2"/>
  <c r="I13" i="2" s="1"/>
  <c r="H12" i="2"/>
  <c r="I12" i="2" s="1"/>
  <c r="I11" i="2"/>
  <c r="H11" i="2"/>
  <c r="H9" i="2"/>
  <c r="I8" i="2"/>
  <c r="H8" i="2"/>
  <c r="I7" i="2"/>
  <c r="H7" i="2"/>
  <c r="H6" i="2"/>
  <c r="I6" i="2" s="1"/>
  <c r="I5" i="2"/>
  <c r="H5" i="2"/>
  <c r="I13" i="1"/>
  <c r="I12" i="1"/>
  <c r="I7" i="1"/>
  <c r="I6" i="1"/>
  <c r="I11" i="1"/>
  <c r="H15" i="1"/>
  <c r="H14" i="1"/>
  <c r="I14" i="1" s="1"/>
  <c r="H13" i="1"/>
  <c r="H8" i="1"/>
  <c r="I8" i="1" s="1"/>
  <c r="H7" i="1"/>
  <c r="H12" i="1"/>
  <c r="H11" i="1"/>
  <c r="I5" i="1"/>
  <c r="H9" i="1"/>
  <c r="H6" i="1"/>
  <c r="H5" i="1"/>
</calcChain>
</file>

<file path=xl/sharedStrings.xml><?xml version="1.0" encoding="utf-8"?>
<sst xmlns="http://schemas.openxmlformats.org/spreadsheetml/2006/main" count="94" uniqueCount="46">
  <si>
    <t>$0-$5,000</t>
  </si>
  <si>
    <t>$5,001-$10,000</t>
  </si>
  <si>
    <t>$10,001-$20,000</t>
  </si>
  <si>
    <t>$20,001-$30,000</t>
  </si>
  <si>
    <t>$30,001+</t>
  </si>
  <si>
    <t>Master of Science
(MSc)</t>
  </si>
  <si>
    <t>Doctor of Philosophy
(PhD)</t>
  </si>
  <si>
    <t>Student's Current 
Degree Stream</t>
  </si>
  <si>
    <t>Student's Cumulative Scholarship Holdings For Current Year</t>
  </si>
  <si>
    <r>
      <t xml:space="preserve">Student's Cumulative Scholarship Holdings For Current Year
</t>
    </r>
    <r>
      <rPr>
        <i/>
        <sz val="11"/>
        <color theme="1"/>
        <rFont val="Calibri"/>
        <family val="2"/>
        <scheme val="minor"/>
      </rPr>
      <t>(enter below)</t>
    </r>
  </si>
  <si>
    <t>Key Definitions/Important Notes</t>
  </si>
  <si>
    <r>
      <t xml:space="preserve">Student's Current 
Base Funding
</t>
    </r>
    <r>
      <rPr>
        <i/>
        <sz val="11"/>
        <color theme="1"/>
        <rFont val="Calibri"/>
        <family val="2"/>
        <scheme val="minor"/>
      </rPr>
      <t>(enter below)</t>
    </r>
  </si>
  <si>
    <t>Academic Year of Effect:</t>
  </si>
  <si>
    <t>Cumulative Scholarship Holdings/Value Ranges Schedule</t>
  </si>
  <si>
    <t>Adjusted Post-Award Supervisor Funding Commitment</t>
  </si>
  <si>
    <r>
      <t xml:space="preserve">Adjusted Post-Award
Supervisor Funding Commitment 
</t>
    </r>
    <r>
      <rPr>
        <i/>
        <sz val="11"/>
        <color theme="1"/>
        <rFont val="Calibri"/>
        <family val="2"/>
        <scheme val="minor"/>
      </rPr>
      <t>(auto-fill)</t>
    </r>
  </si>
  <si>
    <r>
      <t xml:space="preserve">Student's New
Recalculated Pay
</t>
    </r>
    <r>
      <rPr>
        <i/>
        <sz val="11"/>
        <color theme="1"/>
        <rFont val="Calibri"/>
        <family val="2"/>
        <scheme val="minor"/>
      </rPr>
      <t>(auto-fill)</t>
    </r>
  </si>
  <si>
    <t xml:space="preserve">Supervisor Top-ups </t>
  </si>
  <si>
    <t>Supervisor Top-ups</t>
  </si>
  <si>
    <r>
      <t xml:space="preserve">Yellow-colored Cell under Student's New Recalculated Pay </t>
    </r>
    <r>
      <rPr>
        <i/>
        <sz val="11"/>
        <rFont val="Calibri"/>
        <family val="2"/>
        <scheme val="minor"/>
      </rPr>
      <t>(column I)</t>
    </r>
  </si>
  <si>
    <r>
      <t xml:space="preserve">Red-colored Cell under Student's New Recalculated Pay </t>
    </r>
    <r>
      <rPr>
        <i/>
        <sz val="11"/>
        <rFont val="Calibri"/>
        <family val="2"/>
        <scheme val="minor"/>
      </rPr>
      <t>(column I)</t>
    </r>
  </si>
  <si>
    <t>Student's New Recalculated Pay</t>
  </si>
  <si>
    <t>Student's Current Base Funding</t>
  </si>
  <si>
    <t>Scholarships with Terms of References (ToR) that require mandatory supervisor contributions, as well as FNMI agency-administered funding, are excluded from the Supervisor Top-up schedule.</t>
  </si>
  <si>
    <t>Approaching permissible funding maximum (within $5,000 of established limit).</t>
  </si>
  <si>
    <r>
      <t xml:space="preserve">Red-colored Text under Student's  Current Base Funding </t>
    </r>
    <r>
      <rPr>
        <i/>
        <sz val="11"/>
        <color rgb="FFFF0000"/>
        <rFont val="Calibri"/>
        <family val="2"/>
        <scheme val="minor"/>
      </rPr>
      <t>(column F)</t>
    </r>
  </si>
  <si>
    <t>Cumulative Scholarship 
Holdings/Value Ranges Schedule</t>
  </si>
  <si>
    <t>Entered value is either above CSM-GSE Base Funding Maximum or below the Minimum</t>
  </si>
  <si>
    <r>
      <t xml:space="preserve">Student's present annual stipend salary from supervisor, </t>
    </r>
    <r>
      <rPr>
        <b/>
        <u/>
        <sz val="11"/>
        <color theme="1"/>
        <rFont val="Calibri"/>
        <family val="2"/>
        <scheme val="minor"/>
      </rPr>
      <t>under the assumption that student holds no scholarships</t>
    </r>
    <r>
      <rPr>
        <sz val="11"/>
        <color theme="1"/>
        <rFont val="Calibri"/>
        <family val="2"/>
        <scheme val="minor"/>
      </rPr>
      <t>.</t>
    </r>
  </si>
  <si>
    <r>
      <rPr>
        <u/>
        <sz val="28"/>
        <color theme="0"/>
        <rFont val="Calibri"/>
        <family val="2"/>
        <scheme val="minor"/>
      </rPr>
      <t>CSM-GSE Funding Calculator</t>
    </r>
    <r>
      <rPr>
        <b/>
        <sz val="28"/>
        <color theme="0"/>
        <rFont val="Calibri"/>
        <family val="2"/>
        <scheme val="minor"/>
      </rPr>
      <t xml:space="preserve">
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i/>
        <sz val="20"/>
        <color theme="0"/>
        <rFont val="Calibri"/>
        <family val="2"/>
        <scheme val="minor"/>
      </rPr>
      <t xml:space="preserve"> DOMESTIC STUDENTS</t>
    </r>
    <r>
      <rPr>
        <b/>
        <sz val="20"/>
        <color theme="0"/>
        <rFont val="Calibri"/>
        <family val="2"/>
        <scheme val="minor"/>
      </rPr>
      <t xml:space="preserve"> 
(Canadian Citizens &amp; Permanent Residents)</t>
    </r>
  </si>
  <si>
    <r>
      <rPr>
        <u/>
        <sz val="28"/>
        <color theme="0"/>
        <rFont val="Calibri"/>
        <family val="2"/>
        <scheme val="minor"/>
      </rPr>
      <t>CSM-GSE Funding Calculator</t>
    </r>
    <r>
      <rPr>
        <b/>
        <sz val="28"/>
        <color theme="0"/>
        <rFont val="Calibri"/>
        <family val="2"/>
        <scheme val="minor"/>
      </rPr>
      <t xml:space="preserve">
</t>
    </r>
    <r>
      <rPr>
        <b/>
        <sz val="20"/>
        <color theme="0"/>
        <rFont val="Calibri"/>
        <family val="2"/>
        <scheme val="minor"/>
      </rPr>
      <t xml:space="preserve">
</t>
    </r>
    <r>
      <rPr>
        <b/>
        <i/>
        <sz val="20"/>
        <color theme="0"/>
        <rFont val="Calibri"/>
        <family val="2"/>
        <scheme val="minor"/>
      </rPr>
      <t>INTERNATIONAL STUDENTS</t>
    </r>
    <r>
      <rPr>
        <b/>
        <sz val="20"/>
        <color theme="0"/>
        <rFont val="Calibri"/>
        <family val="2"/>
        <scheme val="minor"/>
      </rPr>
      <t xml:space="preserve">
(Non-domestic Study Permit Holders)</t>
    </r>
  </si>
  <si>
    <t>Additional supervisor contribution differential payment intended to supplement their student's scholarship/award-deducted base funding.</t>
  </si>
  <si>
    <t>CSM-GSE Base Funding Minimum/Maximum</t>
  </si>
  <si>
    <t>Link to current CSM-GSE Funding Policy (eff. Sept 2024 - Jun 2026)</t>
  </si>
  <si>
    <r>
      <rPr>
        <b/>
        <i/>
        <sz val="11"/>
        <color theme="5" tint="-0.249977111117893"/>
        <rFont val="Calibri"/>
        <family val="2"/>
        <scheme val="minor"/>
      </rPr>
      <t>Formula</t>
    </r>
    <r>
      <rPr>
        <sz val="11"/>
        <color theme="5" tint="-0.249977111117893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[Student's Base Funding]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(MINUS)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8"/>
        <rFont val="Calibri"/>
        <family val="2"/>
        <scheme val="minor"/>
      </rPr>
      <t>[Student's Current Cumulative Scholarship Holdings]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(PLUS)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[Additional Supervisor Top-up]</t>
    </r>
    <r>
      <rPr>
        <sz val="11"/>
        <color theme="1"/>
        <rFont val="Calibri"/>
        <family val="2"/>
        <scheme val="minor"/>
      </rPr>
      <t xml:space="preserve">
**This value is to be entered as a "New" stipend request upon the successful disbursement of the student's newly awarded scholarship(s)</t>
    </r>
  </si>
  <si>
    <t>Link to CSM-GSE Stipend Payment Set-up Job Aid</t>
  </si>
  <si>
    <r>
      <t>Total value of all awarded scholarships for the current award year.
**</t>
    </r>
    <r>
      <rPr>
        <b/>
        <sz val="11"/>
        <color theme="1"/>
        <rFont val="Calibri"/>
        <family val="2"/>
        <scheme val="minor"/>
      </rPr>
      <t xml:space="preserve">Max FGS-permissible Annual Scholarship Holdings, Per Student:
</t>
    </r>
    <r>
      <rPr>
        <b/>
        <sz val="11"/>
        <color theme="5" tint="-0.249977111117893"/>
        <rFont val="Calibri"/>
        <family val="2"/>
        <scheme val="minor"/>
      </rPr>
      <t xml:space="preserve">- Masters: $20,500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4" tint="-0.249977111117893"/>
        <rFont val="Calibri"/>
        <family val="2"/>
        <scheme val="minor"/>
      </rPr>
      <t xml:space="preserve">- Doctoral: $26,000
</t>
    </r>
    <r>
      <rPr>
        <sz val="11"/>
        <color rgb="FF7030A0"/>
        <rFont val="Calibri"/>
        <family val="2"/>
        <scheme val="minor"/>
      </rPr>
      <t>-</t>
    </r>
    <r>
      <rPr>
        <b/>
        <sz val="11"/>
        <color rgb="FF7030A0"/>
        <rFont val="Calibri"/>
        <family val="2"/>
        <scheme val="minor"/>
      </rPr>
      <t>Exception:</t>
    </r>
    <r>
      <rPr>
        <sz val="11"/>
        <color rgb="FF7030A0"/>
        <rFont val="Calibri"/>
        <family val="2"/>
        <scheme val="minor"/>
      </rPr>
      <t xml:space="preserve"> Students may hold one single award which exceeds their degree stream-contingent limit</t>
    </r>
  </si>
  <si>
    <r>
      <t>Link to FGS Grad Award Regulations &gt; see "</t>
    </r>
    <r>
      <rPr>
        <i/>
        <u/>
        <sz val="11"/>
        <color theme="10"/>
        <rFont val="Calibri"/>
        <family val="2"/>
        <scheme val="minor"/>
      </rPr>
      <t>Fair Distribution-Maximum Award Amount</t>
    </r>
    <r>
      <rPr>
        <u/>
        <sz val="11"/>
        <color theme="10"/>
        <rFont val="Calibri"/>
        <family val="2"/>
        <scheme val="minor"/>
      </rPr>
      <t>"</t>
    </r>
  </si>
  <si>
    <r>
      <t xml:space="preserve">2025-2026
</t>
    </r>
    <r>
      <rPr>
        <i/>
        <sz val="14"/>
        <color theme="0"/>
        <rFont val="Calibri"/>
        <family val="2"/>
        <scheme val="minor"/>
      </rPr>
      <t>(September-August)</t>
    </r>
  </si>
  <si>
    <r>
      <rPr>
        <b/>
        <i/>
        <sz val="11"/>
        <color theme="7" tint="-0.499984740745262"/>
        <rFont val="Calibri"/>
        <family val="2"/>
        <scheme val="minor"/>
      </rPr>
      <t>Formula</t>
    </r>
    <r>
      <rPr>
        <b/>
        <sz val="11"/>
        <color theme="7" tint="-0.499984740745262"/>
        <rFont val="Calibri"/>
        <family val="2"/>
        <scheme val="minor"/>
      </rPr>
      <t>:</t>
    </r>
    <r>
      <rPr>
        <sz val="11"/>
        <color theme="7" tint="-0.499984740745262"/>
        <rFont val="Calibri"/>
        <family val="2"/>
        <scheme val="minor"/>
      </rPr>
      <t xml:space="preserve"> </t>
    </r>
    <r>
      <rPr>
        <b/>
        <sz val="11"/>
        <color theme="8"/>
        <rFont val="Calibri"/>
        <family val="2"/>
        <scheme val="minor"/>
      </rPr>
      <t>[Student's Current Cumulative Scholarship Holdings]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(PLUS)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[Adjusted Post-Award Supervisor Funding Commitment]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**Max CSM-GSE-permissible Annual Pay Limits, Per Student </t>
    </r>
    <r>
      <rPr>
        <sz val="11"/>
        <color theme="1"/>
        <rFont val="Calibri"/>
        <family val="2"/>
        <scheme val="minor"/>
      </rPr>
      <t xml:space="preserve">(i.e. </t>
    </r>
    <r>
      <rPr>
        <i/>
        <sz val="11"/>
        <color theme="1"/>
        <rFont val="Calibri"/>
        <family val="2"/>
        <scheme val="minor"/>
      </rPr>
      <t xml:space="preserve">[Base Funding Max] </t>
    </r>
    <r>
      <rPr>
        <i/>
        <sz val="11"/>
        <color rgb="FFFF0000"/>
        <rFont val="Calibri"/>
        <family val="2"/>
        <scheme val="minor"/>
      </rPr>
      <t>(plus)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[Highest Supervisor Top-up value]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5" tint="-0.249977111117893"/>
        <rFont val="Calibri"/>
        <family val="2"/>
        <scheme val="minor"/>
      </rPr>
      <t xml:space="preserve">- Masters: $46,000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4" tint="-0.249977111117893"/>
        <rFont val="Calibri"/>
        <family val="2"/>
        <scheme val="minor"/>
      </rPr>
      <t>- Doctoral: $48,000</t>
    </r>
  </si>
  <si>
    <r>
      <t xml:space="preserve">Inadmissible funding total due to exceeding the respective eligible funding maximum (supervisor top-up inclusive). 
**During the instances where a given </t>
    </r>
    <r>
      <rPr>
        <b/>
        <sz val="11"/>
        <color theme="1"/>
        <rFont val="Calibri"/>
        <family val="2"/>
        <scheme val="minor"/>
      </rPr>
      <t xml:space="preserve">domestic student </t>
    </r>
    <r>
      <rPr>
        <sz val="11"/>
        <color theme="1"/>
        <rFont val="Calibri"/>
        <family val="2"/>
        <scheme val="minor"/>
      </rPr>
      <t xml:space="preserve">has received </t>
    </r>
    <r>
      <rPr>
        <b/>
        <u/>
        <sz val="11"/>
        <color theme="1"/>
        <rFont val="Calibri"/>
        <family val="2"/>
        <scheme val="minor"/>
      </rPr>
      <t>a single high-value award that exceeds $46,000 per year for MSc or $48,000 per year for PhD</t>
    </r>
    <r>
      <rPr>
        <sz val="11"/>
        <color theme="1"/>
        <rFont val="Calibri"/>
        <family val="2"/>
        <scheme val="minor"/>
      </rPr>
      <t xml:space="preserve"> (e.g. Vanier Canada = 50K per year), then the student is to </t>
    </r>
    <r>
      <rPr>
        <b/>
        <sz val="11"/>
        <color theme="1"/>
        <rFont val="Calibri"/>
        <family val="2"/>
        <scheme val="minor"/>
      </rPr>
      <t>receive the full-value of the award</t>
    </r>
    <r>
      <rPr>
        <sz val="11"/>
        <color theme="1"/>
        <rFont val="Calibri"/>
        <family val="2"/>
        <scheme val="minor"/>
      </rPr>
      <t xml:space="preserve"> to which the </t>
    </r>
    <r>
      <rPr>
        <b/>
        <u/>
        <sz val="11"/>
        <color theme="1"/>
        <rFont val="Calibri"/>
        <family val="2"/>
        <scheme val="minor"/>
      </rPr>
      <t>supervisor will then be absolved of any funding commitments during the tenure of the award</t>
    </r>
    <r>
      <rPr>
        <sz val="11"/>
        <color theme="1"/>
        <rFont val="Calibri"/>
        <family val="2"/>
        <scheme val="minor"/>
      </rPr>
      <t>.</t>
    </r>
  </si>
  <si>
    <r>
      <rPr>
        <b/>
        <i/>
        <sz val="11"/>
        <color theme="7" tint="-0.499984740745262"/>
        <rFont val="Calibri"/>
        <family val="2"/>
        <scheme val="minor"/>
      </rPr>
      <t>Formula</t>
    </r>
    <r>
      <rPr>
        <b/>
        <sz val="11"/>
        <color theme="7" tint="-0.499984740745262"/>
        <rFont val="Calibri"/>
        <family val="2"/>
        <scheme val="minor"/>
      </rPr>
      <t>:</t>
    </r>
    <r>
      <rPr>
        <sz val="11"/>
        <color theme="7" tint="-0.499984740745262"/>
        <rFont val="Calibri"/>
        <family val="2"/>
        <scheme val="minor"/>
      </rPr>
      <t xml:space="preserve"> </t>
    </r>
    <r>
      <rPr>
        <b/>
        <sz val="11"/>
        <color theme="8"/>
        <rFont val="Calibri"/>
        <family val="2"/>
        <scheme val="minor"/>
      </rPr>
      <t>[Student's Current Cumulative Scholarship Holdings]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(PLUS)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[Adjusted Post-Award Supervisor Funding Commitment]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**Max CSM-GSE-permissible Annual Pay Limits, Per Student </t>
    </r>
    <r>
      <rPr>
        <sz val="11"/>
        <color theme="1"/>
        <rFont val="Calibri"/>
        <family val="2"/>
        <scheme val="minor"/>
      </rPr>
      <t xml:space="preserve">(i.e. </t>
    </r>
    <r>
      <rPr>
        <i/>
        <sz val="11"/>
        <color theme="1"/>
        <rFont val="Calibri"/>
        <family val="2"/>
        <scheme val="minor"/>
      </rPr>
      <t xml:space="preserve">[Base Funding Max] </t>
    </r>
    <r>
      <rPr>
        <i/>
        <sz val="11"/>
        <color rgb="FFFF0000"/>
        <rFont val="Calibri"/>
        <family val="2"/>
        <scheme val="minor"/>
      </rPr>
      <t>(plus)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[Highest Supervisor Top-up value]</t>
    </r>
    <r>
      <rPr>
        <sz val="11"/>
        <color theme="1"/>
        <rFont val="Calibri"/>
        <family val="2"/>
        <scheme val="minor"/>
      </rPr>
      <t>)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5" tint="-0.249977111117893"/>
        <rFont val="Calibri"/>
        <family val="2"/>
        <scheme val="minor"/>
      </rPr>
      <t xml:space="preserve">- Masters: $47,000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theme="4" tint="-0.249977111117893"/>
        <rFont val="Calibri"/>
        <family val="2"/>
        <scheme val="minor"/>
      </rPr>
      <t>- Doctoral: $49,000</t>
    </r>
  </si>
  <si>
    <r>
      <t xml:space="preserve">Inadmissible funding total due to exceeding the respective eligible funding maximum (supervisor top-up, inclusive). 
**During the instances where a given </t>
    </r>
    <r>
      <rPr>
        <b/>
        <sz val="11"/>
        <color theme="1"/>
        <rFont val="Calibri"/>
        <family val="2"/>
        <scheme val="minor"/>
      </rPr>
      <t>international student</t>
    </r>
    <r>
      <rPr>
        <sz val="11"/>
        <color theme="1"/>
        <rFont val="Calibri"/>
        <family val="2"/>
        <scheme val="minor"/>
      </rPr>
      <t xml:space="preserve"> has received </t>
    </r>
    <r>
      <rPr>
        <b/>
        <u/>
        <sz val="11"/>
        <color theme="1"/>
        <rFont val="Calibri"/>
        <family val="2"/>
        <scheme val="minor"/>
      </rPr>
      <t>a single high-value award that exceeds $47,000 per year for MSc or $49,000 per year for PhD</t>
    </r>
    <r>
      <rPr>
        <sz val="11"/>
        <color theme="1"/>
        <rFont val="Calibri"/>
        <family val="2"/>
        <scheme val="minor"/>
      </rPr>
      <t xml:space="preserve"> (e.g. Vanier Canada = 50K per year), then the student is to </t>
    </r>
    <r>
      <rPr>
        <b/>
        <sz val="11"/>
        <color theme="1"/>
        <rFont val="Calibri"/>
        <family val="2"/>
        <scheme val="minor"/>
      </rPr>
      <t>receive the full-value of the award</t>
    </r>
    <r>
      <rPr>
        <sz val="11"/>
        <color theme="1"/>
        <rFont val="Calibri"/>
        <family val="2"/>
        <scheme val="minor"/>
      </rPr>
      <t xml:space="preserve"> to which the </t>
    </r>
    <r>
      <rPr>
        <b/>
        <u/>
        <sz val="11"/>
        <color theme="1"/>
        <rFont val="Calibri"/>
        <family val="2"/>
        <scheme val="minor"/>
      </rPr>
      <t>supervisor will then be absolved of any funding commitments during the tenure of the award</t>
    </r>
    <r>
      <rPr>
        <sz val="11"/>
        <color theme="1"/>
        <rFont val="Calibri"/>
        <family val="2"/>
        <scheme val="minor"/>
      </rPr>
      <t>.</t>
    </r>
  </si>
  <si>
    <r>
      <t xml:space="preserve">CSM-GSE Base Funding
Minimum
</t>
    </r>
    <r>
      <rPr>
        <sz val="11"/>
        <color theme="1"/>
        <rFont val="Calibri"/>
        <family val="2"/>
        <scheme val="minor"/>
      </rPr>
      <t>(Sept 2025-Aug 2026)</t>
    </r>
  </si>
  <si>
    <r>
      <t xml:space="preserve">CSM-GSE Base Funding
Maximum
</t>
    </r>
    <r>
      <rPr>
        <sz val="11"/>
        <color theme="1"/>
        <rFont val="Calibri"/>
        <family val="2"/>
        <scheme val="minor"/>
      </rPr>
      <t>(Sept 2025-Aug 2026)</t>
    </r>
  </si>
  <si>
    <t>CSM-GSE Base Funding Minimum/Maxiumum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</si>
</sst>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u/>
      <sz val="28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91">
    <xf numFmtId="0" fontId="0" fillId="0" borderId="0" xfId="0"/>
    <xf numFmtId="0" fontId="0" fillId="5" borderId="2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7" fillId="10" borderId="1" xfId="0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right" vertical="center" wrapText="1"/>
    </xf>
    <xf numFmtId="0" fontId="1" fillId="11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8" borderId="0" xfId="0" applyFont="1" applyFill="1" applyAlignment="1">
      <alignment vertical="center" wrapText="1"/>
    </xf>
    <xf numFmtId="164" fontId="1" fillId="0" borderId="0" xfId="0" applyNumberFormat="1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15" fillId="12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7" fillId="8" borderId="0" xfId="0" applyFont="1" applyFill="1" applyAlignment="1">
      <alignment horizontal="center" vertical="center" wrapText="1"/>
    </xf>
    <xf numFmtId="0" fontId="26" fillId="8" borderId="0" xfId="0" applyFont="1" applyFill="1" applyAlignment="1">
      <alignment horizontal="right" vertical="center" wrapText="1"/>
    </xf>
    <xf numFmtId="0" fontId="27" fillId="13" borderId="0" xfId="0" applyFont="1" applyFill="1" applyAlignment="1">
      <alignment horizontal="center" vertical="center" wrapText="1"/>
    </xf>
    <xf numFmtId="0" fontId="26" fillId="13" borderId="0" xfId="0" applyFont="1" applyFill="1" applyAlignment="1">
      <alignment horizontal="right" vertical="center" wrapText="1"/>
    </xf>
    <xf numFmtId="0" fontId="4" fillId="13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6" fillId="8" borderId="4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7" borderId="4" xfId="0" applyFont="1" applyFill="1" applyBorder="1" applyAlignment="1">
      <alignment horizontal="right" vertical="center" wrapText="1"/>
    </xf>
    <xf numFmtId="0" fontId="32" fillId="0" borderId="4" xfId="1" applyBorder="1" applyAlignment="1">
      <alignment horizontal="left" vertical="center" wrapText="1"/>
    </xf>
    <xf numFmtId="0" fontId="32" fillId="0" borderId="8" xfId="1" applyBorder="1" applyAlignment="1">
      <alignment horizontal="left" vertical="center" wrapText="1"/>
    </xf>
    <xf numFmtId="0" fontId="32" fillId="0" borderId="9" xfId="1" applyBorder="1" applyAlignment="1">
      <alignment horizontal="left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 wrapText="1"/>
    </xf>
    <xf numFmtId="0" fontId="27" fillId="13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6" fillId="13" borderId="4" xfId="0" applyFont="1" applyFill="1" applyBorder="1" applyAlignment="1">
      <alignment horizontal="center" vertical="center"/>
    </xf>
    <xf numFmtId="0" fontId="26" fillId="13" borderId="8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right" vertical="center" wrapText="1"/>
    </xf>
    <xf numFmtId="0" fontId="2" fillId="6" borderId="5" xfId="0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28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ont>
        <b/>
        <i val="0"/>
        <color rgb="FFFF0000"/>
      </font>
      <fill>
        <patternFill>
          <bgColor theme="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rad.ucalgary.ca/awards/policies-and-regulations/regulations" TargetMode="External"/><Relationship Id="rId2" Type="http://schemas.openxmlformats.org/officeDocument/2006/relationships/hyperlink" Target="https://cumming.ucalgary.ca/sites/default/files/teams/13/resources/Stipend%20Entry%20Job%20Aid_Nov%202023.pdf" TargetMode="External"/><Relationship Id="rId1" Type="http://schemas.openxmlformats.org/officeDocument/2006/relationships/hyperlink" Target="https://cumming.ucalgary.ca/sites/default/files/teams/13/CSM%20GSE%20Funding%20Policy%20Mar%202024%20FINAL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ad.ucalgary.ca/awards/policies-and-regulations/regulations" TargetMode="External"/><Relationship Id="rId2" Type="http://schemas.openxmlformats.org/officeDocument/2006/relationships/hyperlink" Target="https://cumming.ucalgary.ca/sites/default/files/teams/13/resources/Stipend%20Entry%20Job%20Aid_Nov%202023.pdf" TargetMode="External"/><Relationship Id="rId1" Type="http://schemas.openxmlformats.org/officeDocument/2006/relationships/hyperlink" Target="https://cumming.ucalgary.ca/sites/default/files/teams/13/CSM%20GSE%20Funding%20Policy%20Mar%202024%20FINAL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57F0-F4F8-46AC-9C0E-DE758B4E872F}">
  <sheetPr>
    <tabColor rgb="FF7030A0"/>
  </sheetPr>
  <dimension ref="A1:I23"/>
  <sheetViews>
    <sheetView tabSelected="1" zoomScale="85" zoomScaleNormal="85" workbookViewId="0">
      <pane ySplit="16" topLeftCell="A17" activePane="bottomLeft" state="frozen"/>
      <selection pane="bottomLeft" activeCell="F5" sqref="F5"/>
    </sheetView>
  </sheetViews>
  <sheetFormatPr defaultRowHeight="15" x14ac:dyDescent="0.25"/>
  <cols>
    <col min="1" max="1" width="35.140625" customWidth="1"/>
    <col min="2" max="2" width="24.28515625" customWidth="1"/>
    <col min="3" max="3" width="22.28515625" customWidth="1"/>
    <col min="4" max="4" width="35.5703125" customWidth="1"/>
    <col min="5" max="5" width="31.7109375" customWidth="1"/>
    <col min="6" max="6" width="24" customWidth="1"/>
    <col min="7" max="7" width="29.28515625" customWidth="1"/>
    <col min="8" max="8" width="30.28515625" customWidth="1"/>
    <col min="9" max="9" width="29.7109375" customWidth="1"/>
  </cols>
  <sheetData>
    <row r="1" spans="1:9" ht="123.75" customHeight="1" x14ac:dyDescent="0.25">
      <c r="A1" s="47" t="s">
        <v>29</v>
      </c>
      <c r="B1" s="48"/>
      <c r="C1" s="48"/>
      <c r="D1" s="48"/>
      <c r="E1" s="48"/>
      <c r="F1" s="21" t="s">
        <v>12</v>
      </c>
      <c r="G1" s="20" t="s">
        <v>38</v>
      </c>
      <c r="H1" s="11"/>
      <c r="I1" s="11"/>
    </row>
    <row r="2" spans="1:9" ht="15" customHeight="1" x14ac:dyDescent="0.25">
      <c r="A2" s="64" t="s">
        <v>7</v>
      </c>
      <c r="B2" s="66" t="s">
        <v>43</v>
      </c>
      <c r="C2" s="66" t="s">
        <v>44</v>
      </c>
      <c r="D2" s="69" t="s">
        <v>13</v>
      </c>
      <c r="E2" s="72" t="s">
        <v>17</v>
      </c>
      <c r="F2" s="61" t="s">
        <v>11</v>
      </c>
      <c r="G2" s="58" t="s">
        <v>9</v>
      </c>
      <c r="H2" s="55" t="s">
        <v>15</v>
      </c>
      <c r="I2" s="27" t="s">
        <v>16</v>
      </c>
    </row>
    <row r="3" spans="1:9" ht="15" customHeight="1" x14ac:dyDescent="0.25">
      <c r="A3" s="64"/>
      <c r="B3" s="67"/>
      <c r="C3" s="67"/>
      <c r="D3" s="70"/>
      <c r="E3" s="73"/>
      <c r="F3" s="62"/>
      <c r="G3" s="59"/>
      <c r="H3" s="56"/>
      <c r="I3" s="53"/>
    </row>
    <row r="4" spans="1:9" x14ac:dyDescent="0.25">
      <c r="A4" s="65"/>
      <c r="B4" s="68"/>
      <c r="C4" s="68"/>
      <c r="D4" s="71"/>
      <c r="E4" s="74"/>
      <c r="F4" s="63"/>
      <c r="G4" s="60"/>
      <c r="H4" s="57"/>
      <c r="I4" s="54"/>
    </row>
    <row r="5" spans="1:9" x14ac:dyDescent="0.25">
      <c r="A5" s="49" t="s">
        <v>5</v>
      </c>
      <c r="B5" s="75">
        <v>30000</v>
      </c>
      <c r="C5" s="76">
        <v>38000</v>
      </c>
      <c r="D5" s="16" t="s">
        <v>0</v>
      </c>
      <c r="E5" s="17">
        <v>0</v>
      </c>
      <c r="F5" s="25"/>
      <c r="G5" s="26"/>
      <c r="H5" s="13">
        <f>IF(G5&lt;=5000,F5,"N/A")</f>
        <v>0</v>
      </c>
      <c r="I5" s="13">
        <f>IF(G5&lt;=5000,$F$5+$G$5,"N/A")</f>
        <v>0</v>
      </c>
    </row>
    <row r="6" spans="1:9" x14ac:dyDescent="0.25">
      <c r="A6" s="50"/>
      <c r="B6" s="75"/>
      <c r="C6" s="75"/>
      <c r="D6" s="16" t="s">
        <v>1</v>
      </c>
      <c r="E6" s="17">
        <v>5000</v>
      </c>
      <c r="F6" s="12"/>
      <c r="G6" s="12"/>
      <c r="H6" s="13" t="str">
        <f>IF(AND($G$5&gt;5000,$G$5&lt;=10000),(E6+$F$5-$G$5),"N/A")</f>
        <v>N/A</v>
      </c>
      <c r="I6" s="13" t="str">
        <f>IF(AND($G$5&gt;5000,$G$5&lt;=10000),($G$5+H6),"N/A")</f>
        <v>N/A</v>
      </c>
    </row>
    <row r="7" spans="1:9" x14ac:dyDescent="0.25">
      <c r="A7" s="50"/>
      <c r="B7" s="75"/>
      <c r="C7" s="75"/>
      <c r="D7" s="16" t="s">
        <v>2</v>
      </c>
      <c r="E7" s="17">
        <v>6000</v>
      </c>
      <c r="F7" s="12"/>
      <c r="G7" s="12"/>
      <c r="H7" s="13" t="str">
        <f>IF(AND($G$5&gt;10000,$G$5&lt;=20000),(E7+$F$5-$G$5),"N/A")</f>
        <v>N/A</v>
      </c>
      <c r="I7" s="13" t="str">
        <f>IF(AND($G$5&gt;10000,$G$5&lt;=20000),($G$5+H7),"N/A")</f>
        <v>N/A</v>
      </c>
    </row>
    <row r="8" spans="1:9" x14ac:dyDescent="0.25">
      <c r="A8" s="50"/>
      <c r="B8" s="75"/>
      <c r="C8" s="75"/>
      <c r="D8" s="16" t="s">
        <v>3</v>
      </c>
      <c r="E8" s="17">
        <v>7000</v>
      </c>
      <c r="F8" s="12"/>
      <c r="G8" s="12"/>
      <c r="H8" s="13" t="str">
        <f>IF(AND($G$5&gt;20000,$G$5&lt;=30000),(E8+$F$5-$G$5),"N/A")</f>
        <v>N/A</v>
      </c>
      <c r="I8" s="13" t="str">
        <f>IF(AND($G$5&gt;20000,$G$5&lt;=30000),($G$5+H8),"N/A")</f>
        <v>N/A</v>
      </c>
    </row>
    <row r="9" spans="1:9" x14ac:dyDescent="0.25">
      <c r="A9" s="50"/>
      <c r="B9" s="75"/>
      <c r="C9" s="75"/>
      <c r="D9" s="16" t="s">
        <v>4</v>
      </c>
      <c r="E9" s="17">
        <v>8000</v>
      </c>
      <c r="F9" s="12"/>
      <c r="G9" s="12"/>
      <c r="H9" s="13" t="str">
        <f>IF(($G$5&gt;=30001),(F5-$G$5+E9),"N/A")</f>
        <v>N/A</v>
      </c>
      <c r="I9" s="13" t="str">
        <f>IF(AND($G$5&gt;30000,$G$5&lt;=46000),($G$5+H9),IF($G$5&gt;46000, $G$5,"N/A"))</f>
        <v>N/A</v>
      </c>
    </row>
    <row r="10" spans="1:9" x14ac:dyDescent="0.25">
      <c r="A10" s="1"/>
      <c r="B10" s="2"/>
      <c r="C10" s="2"/>
      <c r="D10" s="3"/>
      <c r="E10" s="4"/>
      <c r="F10" s="5"/>
      <c r="G10" s="5"/>
      <c r="H10" s="5"/>
      <c r="I10" s="5"/>
    </row>
    <row r="11" spans="1:9" ht="15" customHeight="1" x14ac:dyDescent="0.25">
      <c r="A11" s="51" t="s">
        <v>6</v>
      </c>
      <c r="B11" s="77">
        <v>32000</v>
      </c>
      <c r="C11" s="78">
        <v>40000</v>
      </c>
      <c r="D11" s="18" t="s">
        <v>0</v>
      </c>
      <c r="E11" s="19">
        <v>0</v>
      </c>
      <c r="F11" s="25"/>
      <c r="G11" s="26"/>
      <c r="H11" s="13">
        <f>IF(G11&lt;=5000,F11,"N/A")</f>
        <v>0</v>
      </c>
      <c r="I11" s="13">
        <f>IF(G11&lt;=5000,$F$11+$G$11,"N/A")</f>
        <v>0</v>
      </c>
    </row>
    <row r="12" spans="1:9" x14ac:dyDescent="0.25">
      <c r="A12" s="52"/>
      <c r="B12" s="77"/>
      <c r="C12" s="77"/>
      <c r="D12" s="18" t="s">
        <v>1</v>
      </c>
      <c r="E12" s="19">
        <v>5000</v>
      </c>
      <c r="F12" s="12"/>
      <c r="G12" s="12"/>
      <c r="H12" s="13" t="str">
        <f>IF(AND($G$11&gt;5000,$G$11&lt;=10000),(E12+$F$11-$G$11),"N/A")</f>
        <v>N/A</v>
      </c>
      <c r="I12" s="13" t="str">
        <f>IF(AND($G$11&gt;5000,$G$11&lt;=10000),($G$11+H12),"N/A")</f>
        <v>N/A</v>
      </c>
    </row>
    <row r="13" spans="1:9" x14ac:dyDescent="0.25">
      <c r="A13" s="52"/>
      <c r="B13" s="77"/>
      <c r="C13" s="77"/>
      <c r="D13" s="18" t="s">
        <v>2</v>
      </c>
      <c r="E13" s="19">
        <v>6000</v>
      </c>
      <c r="F13" s="12"/>
      <c r="G13" s="12"/>
      <c r="H13" s="13" t="str">
        <f>IF(AND($G$11&gt;10000,$G$11&lt;=20000),(E13+$F$11-$G$11),"N/A")</f>
        <v>N/A</v>
      </c>
      <c r="I13" s="13" t="str">
        <f>IF(AND($G$11&gt;10000,$G$11&lt;=20000),($G$11+H13),"N/A")</f>
        <v>N/A</v>
      </c>
    </row>
    <row r="14" spans="1:9" x14ac:dyDescent="0.25">
      <c r="A14" s="52"/>
      <c r="B14" s="77"/>
      <c r="C14" s="77"/>
      <c r="D14" s="18" t="s">
        <v>3</v>
      </c>
      <c r="E14" s="19">
        <v>7000</v>
      </c>
      <c r="F14" s="12"/>
      <c r="G14" s="12"/>
      <c r="H14" s="13" t="str">
        <f>IF(AND($G$11&gt;20000,$G$11&lt;=30000),(E14+$F$11-$G$11),"N/A")</f>
        <v>N/A</v>
      </c>
      <c r="I14" s="13" t="str">
        <f>IF(AND($G$11&gt;2000,$G$11&lt;=30000),($G$11+H14),"N/A")</f>
        <v>N/A</v>
      </c>
    </row>
    <row r="15" spans="1:9" x14ac:dyDescent="0.25">
      <c r="A15" s="52"/>
      <c r="B15" s="77"/>
      <c r="C15" s="77"/>
      <c r="D15" s="18" t="s">
        <v>4</v>
      </c>
      <c r="E15" s="19">
        <v>8000</v>
      </c>
      <c r="F15" s="12"/>
      <c r="G15" s="12"/>
      <c r="H15" s="13" t="str">
        <f>IF(($G$11&gt;=30001),(F11-$G$11+E15),"N/A")</f>
        <v>N/A</v>
      </c>
      <c r="I15" s="13" t="str">
        <f>IF(AND($G$11&gt;30000,$G$11&lt;=48000),($G$11+H15),IF($G$11&gt;48000, $G$11,"N/A"))</f>
        <v>N/A</v>
      </c>
    </row>
    <row r="16" spans="1:9" ht="43.5" customHeight="1" x14ac:dyDescent="0.25">
      <c r="A16" s="35" t="s">
        <v>10</v>
      </c>
      <c r="B16" s="36"/>
      <c r="C16" s="36"/>
      <c r="D16" s="36"/>
      <c r="E16" s="36"/>
      <c r="F16" s="37"/>
      <c r="G16" s="37"/>
      <c r="H16" s="36"/>
      <c r="I16" s="36"/>
    </row>
    <row r="17" spans="1:9" ht="37.5" customHeight="1" x14ac:dyDescent="0.25">
      <c r="A17" s="6" t="s">
        <v>32</v>
      </c>
      <c r="B17" s="44" t="s">
        <v>33</v>
      </c>
      <c r="C17" s="45"/>
      <c r="D17" s="45"/>
      <c r="E17" s="45"/>
      <c r="F17" s="45"/>
      <c r="G17" s="45"/>
      <c r="H17" s="45"/>
      <c r="I17" s="46"/>
    </row>
    <row r="18" spans="1:9" ht="59.25" customHeight="1" x14ac:dyDescent="0.25">
      <c r="A18" s="9" t="s">
        <v>26</v>
      </c>
      <c r="B18" s="38" t="s">
        <v>23</v>
      </c>
      <c r="C18" s="38"/>
      <c r="D18" s="38"/>
      <c r="E18" s="43" t="s">
        <v>14</v>
      </c>
      <c r="F18" s="39" t="s">
        <v>34</v>
      </c>
      <c r="G18" s="40"/>
      <c r="H18" s="40"/>
      <c r="I18" s="41"/>
    </row>
    <row r="19" spans="1:9" ht="43.5" customHeight="1" x14ac:dyDescent="0.25">
      <c r="A19" s="15" t="s">
        <v>18</v>
      </c>
      <c r="B19" s="39" t="s">
        <v>31</v>
      </c>
      <c r="C19" s="40"/>
      <c r="D19" s="41"/>
      <c r="E19" s="43"/>
      <c r="F19" s="44" t="s">
        <v>35</v>
      </c>
      <c r="G19" s="45"/>
      <c r="H19" s="45"/>
      <c r="I19" s="46"/>
    </row>
    <row r="20" spans="1:9" ht="128.25" customHeight="1" x14ac:dyDescent="0.25">
      <c r="A20" s="87" t="s">
        <v>8</v>
      </c>
      <c r="B20" s="39" t="s">
        <v>36</v>
      </c>
      <c r="C20" s="40"/>
      <c r="D20" s="41"/>
      <c r="E20" s="27" t="s">
        <v>21</v>
      </c>
      <c r="F20" s="29" t="s">
        <v>39</v>
      </c>
      <c r="G20" s="30"/>
      <c r="H20" s="30"/>
      <c r="I20" s="31"/>
    </row>
    <row r="21" spans="1:9" ht="35.25" customHeight="1" x14ac:dyDescent="0.25">
      <c r="A21" s="88"/>
      <c r="B21" s="44" t="s">
        <v>37</v>
      </c>
      <c r="C21" s="45"/>
      <c r="D21" s="46"/>
      <c r="E21" s="28"/>
      <c r="F21" s="32"/>
      <c r="G21" s="33"/>
      <c r="H21" s="33"/>
      <c r="I21" s="34"/>
    </row>
    <row r="22" spans="1:9" ht="39.75" customHeight="1" x14ac:dyDescent="0.25">
      <c r="A22" s="10" t="s">
        <v>22</v>
      </c>
      <c r="B22" s="39" t="s">
        <v>28</v>
      </c>
      <c r="C22" s="40"/>
      <c r="D22" s="41"/>
      <c r="E22" s="7" t="s">
        <v>19</v>
      </c>
      <c r="F22" s="39" t="s">
        <v>24</v>
      </c>
      <c r="G22" s="40"/>
      <c r="H22" s="40"/>
      <c r="I22" s="41"/>
    </row>
    <row r="23" spans="1:9" ht="72.75" customHeight="1" x14ac:dyDescent="0.25">
      <c r="A23" s="14" t="s">
        <v>25</v>
      </c>
      <c r="B23" s="42" t="s">
        <v>27</v>
      </c>
      <c r="C23" s="42"/>
      <c r="D23" s="42"/>
      <c r="E23" s="8" t="s">
        <v>20</v>
      </c>
      <c r="F23" s="38" t="s">
        <v>40</v>
      </c>
      <c r="G23" s="38"/>
      <c r="H23" s="38"/>
      <c r="I23" s="38"/>
    </row>
  </sheetData>
  <sheetProtection algorithmName="SHA-512" hashValue="Gr6Esna2cu2EgiWgLHh3pxS6AdmqoIu0w533w17z8u9WGFoEDh7Uo2OC8MMAAseazif9iZp0wPNpRJUjcmDpwA==" saltValue="sQEr21QzT5Lg0ANAHPzCmg==" spinCount="100000" sheet="1" objects="1" scenarios="1"/>
  <mergeCells count="32">
    <mergeCell ref="A1:E1"/>
    <mergeCell ref="A5:A9"/>
    <mergeCell ref="A11:A15"/>
    <mergeCell ref="I2:I4"/>
    <mergeCell ref="H2:H4"/>
    <mergeCell ref="G2:G4"/>
    <mergeCell ref="F2:F4"/>
    <mergeCell ref="A2:A4"/>
    <mergeCell ref="B2:B4"/>
    <mergeCell ref="C2:C4"/>
    <mergeCell ref="D2:D4"/>
    <mergeCell ref="E2:E4"/>
    <mergeCell ref="B5:B9"/>
    <mergeCell ref="C5:C9"/>
    <mergeCell ref="B11:B15"/>
    <mergeCell ref="C11:C15"/>
    <mergeCell ref="E20:E21"/>
    <mergeCell ref="F20:I21"/>
    <mergeCell ref="A16:I16"/>
    <mergeCell ref="F23:I23"/>
    <mergeCell ref="B19:D19"/>
    <mergeCell ref="B20:D20"/>
    <mergeCell ref="B23:D23"/>
    <mergeCell ref="B22:D22"/>
    <mergeCell ref="F22:I22"/>
    <mergeCell ref="B18:D18"/>
    <mergeCell ref="E18:E19"/>
    <mergeCell ref="B17:I17"/>
    <mergeCell ref="F19:I19"/>
    <mergeCell ref="F18:I18"/>
    <mergeCell ref="B21:D21"/>
    <mergeCell ref="A20:A21"/>
  </mergeCells>
  <conditionalFormatting sqref="F5">
    <cfRule type="containsBlanks" dxfId="27" priority="5">
      <formula>LEN(TRIM(F5))=0</formula>
    </cfRule>
    <cfRule type="cellIs" dxfId="26" priority="6" operator="lessThan">
      <formula>30000</formula>
    </cfRule>
    <cfRule type="cellIs" dxfId="25" priority="20" operator="greaterThan">
      <formula>38000</formula>
    </cfRule>
  </conditionalFormatting>
  <conditionalFormatting sqref="F11">
    <cfRule type="containsBlanks" dxfId="24" priority="1">
      <formula>LEN(TRIM(F11))=0</formula>
    </cfRule>
    <cfRule type="cellIs" dxfId="23" priority="2" operator="lessThan">
      <formula>32000</formula>
    </cfRule>
    <cfRule type="cellIs" dxfId="22" priority="3" operator="greaterThan">
      <formula>40000</formula>
    </cfRule>
  </conditionalFormatting>
  <conditionalFormatting sqref="H5:H9">
    <cfRule type="cellIs" dxfId="21" priority="17" operator="lessThan">
      <formula>0</formula>
    </cfRule>
  </conditionalFormatting>
  <conditionalFormatting sqref="H11:H15">
    <cfRule type="cellIs" dxfId="20" priority="16" operator="lessThan">
      <formula>0</formula>
    </cfRule>
  </conditionalFormatting>
  <conditionalFormatting sqref="I5:I9">
    <cfRule type="cellIs" dxfId="19" priority="12" operator="equal">
      <formula>"N/A"</formula>
    </cfRule>
    <cfRule type="cellIs" dxfId="18" priority="13" operator="greaterThan">
      <formula>46000</formula>
    </cfRule>
    <cfRule type="cellIs" dxfId="17" priority="19" operator="between">
      <formula>41000</formula>
      <formula>45999</formula>
    </cfRule>
  </conditionalFormatting>
  <conditionalFormatting sqref="I11:I15">
    <cfRule type="cellIs" dxfId="16" priority="9" operator="equal">
      <formula>"N/A"</formula>
    </cfRule>
    <cfRule type="cellIs" dxfId="15" priority="10" operator="greaterThan">
      <formula>48000</formula>
    </cfRule>
    <cfRule type="cellIs" dxfId="14" priority="11" operator="between">
      <formula>43000</formula>
      <formula>47999</formula>
    </cfRule>
  </conditionalFormatting>
  <hyperlinks>
    <hyperlink ref="B17:I17" r:id="rId1" display="Link to current CSM-GSE Funding Policy (eff. Sept 2024 - Jun 2026)" xr:uid="{C23E6159-103E-4C1B-9314-300B64432E14}"/>
    <hyperlink ref="F19:I19" r:id="rId2" display="Link to CSM-GSE Stipend Payment Set-up Job Aid" xr:uid="{56E3B397-3893-4021-9811-118AD65C7CB7}"/>
    <hyperlink ref="B21:D21" r:id="rId3" display="Link to FGS's Fair Distribution Grad Award Regulation" xr:uid="{FAD9F5DD-B0C3-45E0-97B3-02731400538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BEE4-E24D-4890-93DB-AE0DCBC439A7}">
  <sheetPr>
    <tabColor theme="7" tint="-0.499984740745262"/>
  </sheetPr>
  <dimension ref="A1:I23"/>
  <sheetViews>
    <sheetView zoomScale="85" zoomScaleNormal="85" workbookViewId="0">
      <pane ySplit="16" topLeftCell="A17" activePane="bottomLeft" state="frozen"/>
      <selection pane="bottomLeft" activeCell="F6" sqref="F6"/>
    </sheetView>
  </sheetViews>
  <sheetFormatPr defaultRowHeight="15" x14ac:dyDescent="0.25"/>
  <cols>
    <col min="1" max="1" width="35.140625" customWidth="1"/>
    <col min="2" max="2" width="24.28515625" customWidth="1"/>
    <col min="3" max="3" width="22.28515625" customWidth="1"/>
    <col min="4" max="4" width="35.5703125" customWidth="1"/>
    <col min="5" max="5" width="31.7109375" customWidth="1"/>
    <col min="6" max="6" width="24" customWidth="1"/>
    <col min="7" max="7" width="29.28515625" customWidth="1"/>
    <col min="8" max="8" width="30.28515625" customWidth="1"/>
    <col min="9" max="9" width="29.7109375" customWidth="1"/>
  </cols>
  <sheetData>
    <row r="1" spans="1:9" ht="126" customHeight="1" x14ac:dyDescent="0.25">
      <c r="A1" s="79" t="s">
        <v>30</v>
      </c>
      <c r="B1" s="80"/>
      <c r="C1" s="80"/>
      <c r="D1" s="80"/>
      <c r="E1" s="80"/>
      <c r="F1" s="23" t="s">
        <v>12</v>
      </c>
      <c r="G1" s="22" t="s">
        <v>38</v>
      </c>
      <c r="H1" s="24"/>
      <c r="I1" s="24"/>
    </row>
    <row r="2" spans="1:9" ht="15" customHeight="1" x14ac:dyDescent="0.25">
      <c r="A2" s="64" t="s">
        <v>7</v>
      </c>
      <c r="B2" s="66" t="s">
        <v>43</v>
      </c>
      <c r="C2" s="66" t="s">
        <v>44</v>
      </c>
      <c r="D2" s="69" t="s">
        <v>13</v>
      </c>
      <c r="E2" s="72" t="s">
        <v>17</v>
      </c>
      <c r="F2" s="61" t="s">
        <v>11</v>
      </c>
      <c r="G2" s="58" t="s">
        <v>9</v>
      </c>
      <c r="H2" s="55" t="s">
        <v>15</v>
      </c>
      <c r="I2" s="27" t="s">
        <v>16</v>
      </c>
    </row>
    <row r="3" spans="1:9" ht="15" customHeight="1" x14ac:dyDescent="0.25">
      <c r="A3" s="64"/>
      <c r="B3" s="67"/>
      <c r="C3" s="67"/>
      <c r="D3" s="70"/>
      <c r="E3" s="73"/>
      <c r="F3" s="62"/>
      <c r="G3" s="59"/>
      <c r="H3" s="56"/>
      <c r="I3" s="53"/>
    </row>
    <row r="4" spans="1:9" x14ac:dyDescent="0.25">
      <c r="A4" s="65"/>
      <c r="B4" s="68"/>
      <c r="C4" s="68"/>
      <c r="D4" s="71"/>
      <c r="E4" s="74"/>
      <c r="F4" s="63"/>
      <c r="G4" s="60"/>
      <c r="H4" s="57"/>
      <c r="I4" s="54"/>
    </row>
    <row r="5" spans="1:9" x14ac:dyDescent="0.25">
      <c r="A5" s="49" t="s">
        <v>5</v>
      </c>
      <c r="B5" s="75">
        <v>31000</v>
      </c>
      <c r="C5" s="76">
        <v>39000</v>
      </c>
      <c r="D5" s="16" t="s">
        <v>0</v>
      </c>
      <c r="E5" s="17">
        <v>0</v>
      </c>
      <c r="F5" s="25"/>
      <c r="G5" s="26"/>
      <c r="H5" s="13">
        <f>IF(G5&lt;=5000,F5,"N/A")</f>
        <v>0</v>
      </c>
      <c r="I5" s="13">
        <f>IF(G5&lt;=5000,$F$5+$G$5,"N/A")</f>
        <v>0</v>
      </c>
    </row>
    <row r="6" spans="1:9" x14ac:dyDescent="0.25">
      <c r="A6" s="50"/>
      <c r="B6" s="75"/>
      <c r="C6" s="75"/>
      <c r="D6" s="16" t="s">
        <v>1</v>
      </c>
      <c r="E6" s="17">
        <v>5000</v>
      </c>
      <c r="F6" s="12"/>
      <c r="G6" s="12"/>
      <c r="H6" s="13" t="str">
        <f>IF(AND($G$5&gt;5000,$G$5&lt;=10000),(E6+$F$5-$G$5),"N/A")</f>
        <v>N/A</v>
      </c>
      <c r="I6" s="13" t="str">
        <f>IF(AND($G$5&gt;5000,$G$5&lt;=10000),($G$5+H6),"N/A")</f>
        <v>N/A</v>
      </c>
    </row>
    <row r="7" spans="1:9" x14ac:dyDescent="0.25">
      <c r="A7" s="50"/>
      <c r="B7" s="75"/>
      <c r="C7" s="75"/>
      <c r="D7" s="16" t="s">
        <v>2</v>
      </c>
      <c r="E7" s="17">
        <v>6000</v>
      </c>
      <c r="F7" s="12"/>
      <c r="G7" s="12"/>
      <c r="H7" s="13" t="str">
        <f>IF(AND($G$5&gt;10000,$G$5&lt;=20000),(E7+$F$5-$G$5),"N/A")</f>
        <v>N/A</v>
      </c>
      <c r="I7" s="13" t="str">
        <f>IF(AND($G$5&gt;10000,$G$5&lt;=20000),($G$5+H7),"N/A")</f>
        <v>N/A</v>
      </c>
    </row>
    <row r="8" spans="1:9" x14ac:dyDescent="0.25">
      <c r="A8" s="50"/>
      <c r="B8" s="75"/>
      <c r="C8" s="75"/>
      <c r="D8" s="16" t="s">
        <v>3</v>
      </c>
      <c r="E8" s="17">
        <v>7000</v>
      </c>
      <c r="F8" s="12"/>
      <c r="G8" s="12"/>
      <c r="H8" s="13" t="str">
        <f>IF(AND($G$5&gt;20000,$G$5&lt;=30000),(E8+$F$5-$G$5),"N/A")</f>
        <v>N/A</v>
      </c>
      <c r="I8" s="13" t="str">
        <f>IF(AND($G$5&gt;20000,$G$5&lt;=30000),($G$5+H8),"N/A")</f>
        <v>N/A</v>
      </c>
    </row>
    <row r="9" spans="1:9" x14ac:dyDescent="0.25">
      <c r="A9" s="50"/>
      <c r="B9" s="75"/>
      <c r="C9" s="75"/>
      <c r="D9" s="16" t="s">
        <v>4</v>
      </c>
      <c r="E9" s="17">
        <v>8000</v>
      </c>
      <c r="F9" s="12"/>
      <c r="G9" s="12"/>
      <c r="H9" s="13" t="str">
        <f>IF(($G$5&gt;=30001),(F5-$G$5+E9),"N/A")</f>
        <v>N/A</v>
      </c>
      <c r="I9" s="13" t="str">
        <f>IF(AND($G$5&gt;30000,$G$5&lt;=47000),($G$5+H9),IF($G$5&gt;47000, $G$5,"N/A"))</f>
        <v>N/A</v>
      </c>
    </row>
    <row r="10" spans="1:9" x14ac:dyDescent="0.25">
      <c r="A10" s="1"/>
      <c r="B10" s="2"/>
      <c r="C10" s="2"/>
      <c r="D10" s="3"/>
      <c r="E10" s="4"/>
      <c r="F10" s="5"/>
      <c r="G10" s="5">
        <v>100</v>
      </c>
      <c r="H10" s="5"/>
      <c r="I10" s="5"/>
    </row>
    <row r="11" spans="1:9" ht="15" customHeight="1" x14ac:dyDescent="0.25">
      <c r="A11" s="51" t="s">
        <v>6</v>
      </c>
      <c r="B11" s="77">
        <v>33000</v>
      </c>
      <c r="C11" s="78">
        <v>41000</v>
      </c>
      <c r="D11" s="18" t="s">
        <v>0</v>
      </c>
      <c r="E11" s="19">
        <v>0</v>
      </c>
      <c r="F11" s="25"/>
      <c r="G11" s="26"/>
      <c r="H11" s="13">
        <f>IF(G11&lt;=5000,F11,"N/A")</f>
        <v>0</v>
      </c>
      <c r="I11" s="13">
        <f>IF(G11&lt;=5000,$F$11+$G$11,"N/A")</f>
        <v>0</v>
      </c>
    </row>
    <row r="12" spans="1:9" x14ac:dyDescent="0.25">
      <c r="A12" s="52"/>
      <c r="B12" s="77"/>
      <c r="C12" s="77"/>
      <c r="D12" s="18" t="s">
        <v>1</v>
      </c>
      <c r="E12" s="19">
        <v>5000</v>
      </c>
      <c r="F12" s="12"/>
      <c r="G12" s="12"/>
      <c r="H12" s="13" t="str">
        <f>IF(AND($G$11&gt;5000,$G$11&lt;=10000),(E12+$F$11-$G$11),"N/A")</f>
        <v>N/A</v>
      </c>
      <c r="I12" s="13" t="str">
        <f>IF(AND($G$11&gt;5000,$G$11&lt;=10000),($G$11+H12),"N/A")</f>
        <v>N/A</v>
      </c>
    </row>
    <row r="13" spans="1:9" x14ac:dyDescent="0.25">
      <c r="A13" s="52"/>
      <c r="B13" s="77"/>
      <c r="C13" s="77"/>
      <c r="D13" s="18" t="s">
        <v>2</v>
      </c>
      <c r="E13" s="19">
        <v>6000</v>
      </c>
      <c r="F13" s="12"/>
      <c r="G13" s="12"/>
      <c r="H13" s="13" t="str">
        <f>IF(AND($G$11&gt;10000,$G$11&lt;=20000),(E13+$F$11-$G$11),"N/A")</f>
        <v>N/A</v>
      </c>
      <c r="I13" s="13" t="str">
        <f>IF(AND($G$11&gt;10000,$G$11&lt;=20000),($G$11+H13),"N/A")</f>
        <v>N/A</v>
      </c>
    </row>
    <row r="14" spans="1:9" x14ac:dyDescent="0.25">
      <c r="A14" s="52"/>
      <c r="B14" s="77"/>
      <c r="C14" s="77"/>
      <c r="D14" s="18" t="s">
        <v>3</v>
      </c>
      <c r="E14" s="19">
        <v>7000</v>
      </c>
      <c r="F14" s="12"/>
      <c r="G14" s="12"/>
      <c r="H14" s="13" t="str">
        <f>IF(AND($G$11&gt;20000,$G$11&lt;=30000),(E14+$F$11-$G$11),"N/A")</f>
        <v>N/A</v>
      </c>
      <c r="I14" s="13" t="str">
        <f>IF(AND($G$11&gt;20000,$G$11&lt;=30000),($G$11+H14),"N/A")</f>
        <v>N/A</v>
      </c>
    </row>
    <row r="15" spans="1:9" x14ac:dyDescent="0.25">
      <c r="A15" s="52"/>
      <c r="B15" s="77"/>
      <c r="C15" s="77"/>
      <c r="D15" s="18" t="s">
        <v>4</v>
      </c>
      <c r="E15" s="19">
        <v>8000</v>
      </c>
      <c r="F15" s="12"/>
      <c r="G15" s="12"/>
      <c r="H15" s="13" t="str">
        <f>IF(($G$11&gt;=30001),(F11-$G$11+E15),"N/A")</f>
        <v>N/A</v>
      </c>
      <c r="I15" s="13" t="str">
        <f>IF(AND($G$11&gt;30000,$G$11&lt;=49000),($G$11+H15),IF($G$11&gt;49000, $G$11,"N/A"))</f>
        <v>N/A</v>
      </c>
    </row>
    <row r="16" spans="1:9" ht="43.5" customHeight="1" x14ac:dyDescent="0.25">
      <c r="A16" s="84" t="s">
        <v>10</v>
      </c>
      <c r="B16" s="85"/>
      <c r="C16" s="85"/>
      <c r="D16" s="85"/>
      <c r="E16" s="85"/>
      <c r="F16" s="86"/>
      <c r="G16" s="86"/>
      <c r="H16" s="85"/>
      <c r="I16" s="85"/>
    </row>
    <row r="17" spans="1:9" ht="37.5" customHeight="1" x14ac:dyDescent="0.25">
      <c r="A17" s="6" t="s">
        <v>45</v>
      </c>
      <c r="B17" s="44" t="s">
        <v>33</v>
      </c>
      <c r="C17" s="45"/>
      <c r="D17" s="45"/>
      <c r="E17" s="45"/>
      <c r="F17" s="45"/>
      <c r="G17" s="45"/>
      <c r="H17" s="45"/>
      <c r="I17" s="46"/>
    </row>
    <row r="18" spans="1:9" ht="59.25" customHeight="1" x14ac:dyDescent="0.25">
      <c r="A18" s="9" t="s">
        <v>26</v>
      </c>
      <c r="B18" s="38" t="s">
        <v>23</v>
      </c>
      <c r="C18" s="38"/>
      <c r="D18" s="38"/>
      <c r="E18" s="43" t="s">
        <v>14</v>
      </c>
      <c r="F18" s="81" t="s">
        <v>34</v>
      </c>
      <c r="G18" s="82"/>
      <c r="H18" s="82"/>
      <c r="I18" s="83"/>
    </row>
    <row r="19" spans="1:9" ht="43.5" customHeight="1" x14ac:dyDescent="0.25">
      <c r="A19" s="15" t="s">
        <v>18</v>
      </c>
      <c r="B19" s="39" t="s">
        <v>31</v>
      </c>
      <c r="C19" s="40"/>
      <c r="D19" s="41"/>
      <c r="E19" s="43"/>
      <c r="F19" s="44" t="s">
        <v>35</v>
      </c>
      <c r="G19" s="45"/>
      <c r="H19" s="45"/>
      <c r="I19" s="46"/>
    </row>
    <row r="20" spans="1:9" ht="99" customHeight="1" x14ac:dyDescent="0.25">
      <c r="A20" s="87" t="s">
        <v>8</v>
      </c>
      <c r="B20" s="39" t="s">
        <v>36</v>
      </c>
      <c r="C20" s="40"/>
      <c r="D20" s="41"/>
      <c r="E20" s="89" t="s">
        <v>21</v>
      </c>
      <c r="F20" s="29" t="s">
        <v>41</v>
      </c>
      <c r="G20" s="30"/>
      <c r="H20" s="30"/>
      <c r="I20" s="31"/>
    </row>
    <row r="21" spans="1:9" ht="30" customHeight="1" x14ac:dyDescent="0.25">
      <c r="A21" s="88"/>
      <c r="B21" s="44" t="s">
        <v>37</v>
      </c>
      <c r="C21" s="45"/>
      <c r="D21" s="46"/>
      <c r="E21" s="90"/>
      <c r="F21" s="32"/>
      <c r="G21" s="33"/>
      <c r="H21" s="33"/>
      <c r="I21" s="34"/>
    </row>
    <row r="22" spans="1:9" ht="39.75" customHeight="1" x14ac:dyDescent="0.25">
      <c r="A22" s="10" t="s">
        <v>22</v>
      </c>
      <c r="B22" s="39" t="s">
        <v>28</v>
      </c>
      <c r="C22" s="40"/>
      <c r="D22" s="41"/>
      <c r="E22" s="7" t="s">
        <v>19</v>
      </c>
      <c r="F22" s="39" t="s">
        <v>24</v>
      </c>
      <c r="G22" s="40"/>
      <c r="H22" s="40"/>
      <c r="I22" s="41"/>
    </row>
    <row r="23" spans="1:9" ht="72.75" customHeight="1" x14ac:dyDescent="0.25">
      <c r="A23" s="14" t="s">
        <v>25</v>
      </c>
      <c r="B23" s="42" t="s">
        <v>27</v>
      </c>
      <c r="C23" s="42"/>
      <c r="D23" s="42"/>
      <c r="E23" s="8" t="s">
        <v>20</v>
      </c>
      <c r="F23" s="38" t="s">
        <v>42</v>
      </c>
      <c r="G23" s="38"/>
      <c r="H23" s="38"/>
      <c r="I23" s="38"/>
    </row>
  </sheetData>
  <sheetProtection algorithmName="SHA-512" hashValue="nToVZnH/HAW1lb72uwshWiiaNFBahPMCesUYNNxwletCq7izg6SA2XeUzbEbYB6wPBrgb4UNCjTniP8Z8MMvvw==" saltValue="I/sUWFltRlJzpGgALkEVkw==" spinCount="100000" sheet="1" objects="1" scenarios="1"/>
  <mergeCells count="32">
    <mergeCell ref="B22:D22"/>
    <mergeCell ref="F22:I22"/>
    <mergeCell ref="B23:D23"/>
    <mergeCell ref="F23:I23"/>
    <mergeCell ref="F2:F4"/>
    <mergeCell ref="G2:G4"/>
    <mergeCell ref="H2:H4"/>
    <mergeCell ref="I2:I4"/>
    <mergeCell ref="F19:I19"/>
    <mergeCell ref="F18:I18"/>
    <mergeCell ref="A16:I16"/>
    <mergeCell ref="B17:I17"/>
    <mergeCell ref="A20:A21"/>
    <mergeCell ref="B21:D21"/>
    <mergeCell ref="E20:E21"/>
    <mergeCell ref="F20:I21"/>
    <mergeCell ref="A1:E1"/>
    <mergeCell ref="A2:A4"/>
    <mergeCell ref="B2:B4"/>
    <mergeCell ref="C2:C4"/>
    <mergeCell ref="D2:D4"/>
    <mergeCell ref="E2:E4"/>
    <mergeCell ref="E18:E19"/>
    <mergeCell ref="B19:D19"/>
    <mergeCell ref="A11:A15"/>
    <mergeCell ref="B11:B15"/>
    <mergeCell ref="C11:C15"/>
    <mergeCell ref="B20:D20"/>
    <mergeCell ref="A5:A9"/>
    <mergeCell ref="B5:B9"/>
    <mergeCell ref="C5:C9"/>
    <mergeCell ref="B18:D18"/>
  </mergeCells>
  <conditionalFormatting sqref="F5">
    <cfRule type="containsBlanks" dxfId="13" priority="4">
      <formula>LEN(TRIM(F5))=0</formula>
    </cfRule>
    <cfRule type="cellIs" dxfId="12" priority="5" operator="lessThan">
      <formula>31000</formula>
    </cfRule>
    <cfRule type="cellIs" dxfId="11" priority="14" operator="greaterThan">
      <formula>39000</formula>
    </cfRule>
  </conditionalFormatting>
  <conditionalFormatting sqref="F11">
    <cfRule type="containsBlanks" dxfId="10" priority="1">
      <formula>LEN(TRIM(F11))=0</formula>
    </cfRule>
    <cfRule type="cellIs" dxfId="9" priority="2" operator="lessThan">
      <formula>33000</formula>
    </cfRule>
    <cfRule type="cellIs" dxfId="8" priority="3" operator="greaterThan">
      <formula>41000</formula>
    </cfRule>
  </conditionalFormatting>
  <conditionalFormatting sqref="H5:H9">
    <cfRule type="cellIs" dxfId="7" priority="12" operator="lessThan">
      <formula>0</formula>
    </cfRule>
  </conditionalFormatting>
  <conditionalFormatting sqref="H11:H15">
    <cfRule type="cellIs" dxfId="6" priority="11" operator="lessThan">
      <formula>0</formula>
    </cfRule>
  </conditionalFormatting>
  <conditionalFormatting sqref="I5:I9">
    <cfRule type="cellIs" dxfId="5" priority="9" operator="equal">
      <formula>"N/A"</formula>
    </cfRule>
    <cfRule type="cellIs" dxfId="4" priority="10" operator="greaterThan">
      <formula>47000</formula>
    </cfRule>
    <cfRule type="cellIs" dxfId="3" priority="13" operator="between">
      <formula>42000</formula>
      <formula>46999</formula>
    </cfRule>
  </conditionalFormatting>
  <conditionalFormatting sqref="I11:I15">
    <cfRule type="cellIs" dxfId="2" priority="6" operator="equal">
      <formula>"N/A"</formula>
    </cfRule>
    <cfRule type="cellIs" dxfId="1" priority="7" operator="greaterThan">
      <formula>49000</formula>
    </cfRule>
    <cfRule type="cellIs" dxfId="0" priority="8" operator="between">
      <formula>44000</formula>
      <formula>48999</formula>
    </cfRule>
  </conditionalFormatting>
  <hyperlinks>
    <hyperlink ref="B17:I17" r:id="rId1" display="Link to current CSM-GSE Funding Policy (eff. Sept 2024 - Jun 2026)" xr:uid="{AB31CD96-5D1A-4EF1-B8FE-68428ADEBE4E}"/>
    <hyperlink ref="F19:I19" r:id="rId2" display="Link to CSM-GSE Stipend Payment Set-up Job Aid" xr:uid="{20BCBB6D-F22B-4A3A-A9CB-08F8090DB119}"/>
    <hyperlink ref="B21:D21" r:id="rId3" display="Link to FGS's Fair Distribution Grad Award Regulation" xr:uid="{79AFA47B-3B03-412A-B1ED-1C7A876C0983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CDN</vt:lpstr>
      <vt:lpstr>INTL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Matias</dc:creator>
  <cp:lastModifiedBy>Mark Matias</cp:lastModifiedBy>
  <dcterms:created xsi:type="dcterms:W3CDTF">2024-08-13T15:47:51Z</dcterms:created>
  <dcterms:modified xsi:type="dcterms:W3CDTF">2025-01-13T21:39:42Z</dcterms:modified>
</cp:coreProperties>
</file>